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tabRatio="599" activeTab="0"/>
  </bookViews>
  <sheets>
    <sheet name="BILAN 2014" sheetId="1" r:id="rId1"/>
  </sheets>
  <definedNames>
    <definedName name="_xlnm.Print_Area" localSheetId="0">'BILAN 2014'!$A$1:$H$44</definedName>
  </definedNames>
  <calcPr fullCalcOnLoad="1"/>
</workbook>
</file>

<file path=xl/sharedStrings.xml><?xml version="1.0" encoding="utf-8"?>
<sst xmlns="http://schemas.openxmlformats.org/spreadsheetml/2006/main" count="29" uniqueCount="27">
  <si>
    <t>Nombre</t>
  </si>
  <si>
    <t>Montant</t>
  </si>
  <si>
    <t>DONS</t>
  </si>
  <si>
    <t>Promesses déposées</t>
  </si>
  <si>
    <t>Promesses encaissées déposées</t>
  </si>
  <si>
    <t>par téléphone</t>
  </si>
  <si>
    <t>Manifestations</t>
  </si>
  <si>
    <t>TOTAL 2</t>
  </si>
  <si>
    <t>XPF</t>
  </si>
  <si>
    <t>Centre de promesses 36 37</t>
  </si>
  <si>
    <t>Objectifs</t>
  </si>
  <si>
    <t>FORCE T</t>
  </si>
  <si>
    <t>TOTAL 2 + 3</t>
  </si>
  <si>
    <t>TOTAL 3</t>
  </si>
  <si>
    <t>TOTAL GENERAL</t>
  </si>
  <si>
    <t xml:space="preserve">TOTAL 1 </t>
  </si>
  <si>
    <t>Avec contrat ( bénéfices + dons )</t>
  </si>
  <si>
    <t xml:space="preserve"> Nombre</t>
  </si>
  <si>
    <t>Dons urnes ( chèques )</t>
  </si>
  <si>
    <t>Contrat coordination NCO-900</t>
  </si>
  <si>
    <t>Dons urnes ( espèces )</t>
  </si>
  <si>
    <t xml:space="preserve">Bulletins AMI </t>
  </si>
  <si>
    <t>EUROS</t>
  </si>
  <si>
    <t>Dons Directs Internet+Métropole</t>
  </si>
  <si>
    <t>2015 xpf</t>
  </si>
  <si>
    <t>2016 / 2015</t>
  </si>
  <si>
    <t>Reliquat 2015+ Divers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</si>
</sst>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"/>
    <numFmt numFmtId="173" formatCode="\-"/>
    <numFmt numFmtId="174" formatCode="0,000,000"/>
    <numFmt numFmtId="175" formatCode="0.0"/>
    <numFmt numFmtId="176" formatCode="_-* #,##0.00\ [$€-1]_-;\-* #,##0.00\ [$€-1]_-;_-* &quot;-&quot;??\ [$€-1]_-"/>
    <numFmt numFmtId="177" formatCode="_-* #,##0.0\ _F_-;\-* #,##0.0\ _F_-;_-* &quot;-&quot;??\ _F_-;_-@_-"/>
    <numFmt numFmtId="178" formatCode="_-* #,##0\ _F_-;\-* #,##0\ _F_-;_-* &quot;-&quot;??\ _F_-;_-@_-"/>
    <numFmt numFmtId="179" formatCode="d\ mmmm\ yyyy"/>
    <numFmt numFmtId="180" formatCode="_-* #,##0.000\ _F_-;\-* #,##0.000\ _F_-;_-* &quot;-&quot;??\ _F_-;_-@_-"/>
    <numFmt numFmtId="181" formatCode="_-* #,##0.0000\ _F_-;\-* #,##0.0000\ _F_-;_-* &quot;-&quot;??\ _F_-;_-@_-"/>
    <numFmt numFmtId="182" formatCode="_-* #,##0.00000\ _F_-;\-* #,##0.00000\ _F_-;_-* &quot;-&quot;??\ _F_-;_-@_-"/>
    <numFmt numFmtId="183" formatCode="_-* #,##0.000\ [$€-1]_-;\-* #,##0.000\ [$€-1]_-;_-* &quot;-&quot;??\ [$€-1]_-"/>
    <numFmt numFmtId="184" formatCode="_-* #,##0.0\ [$€-1]_-;\-* #,##0.0\ [$€-1]_-;_-* &quot;-&quot;??\ [$€-1]_-"/>
    <numFmt numFmtId="185" formatCode="_-* #,##0\ [$€-1]_-;\-* #,##0\ [$€-1]_-;_-* &quot;-&quot;??\ [$€-1]_-"/>
    <numFmt numFmtId="186" formatCode="[$-40C]dddd\ d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2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76" fontId="1" fillId="0" borderId="0" xfId="44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8" fontId="0" fillId="0" borderId="0" xfId="48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76" fontId="3" fillId="0" borderId="0" xfId="44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171" fontId="1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 horizontal="center"/>
    </xf>
    <xf numFmtId="0" fontId="0" fillId="0" borderId="0" xfId="0" applyFont="1" applyAlignment="1">
      <alignment/>
    </xf>
    <xf numFmtId="176" fontId="7" fillId="0" borderId="10" xfId="44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1" fontId="0" fillId="0" borderId="0" xfId="48" applyNumberFormat="1" applyFont="1" applyBorder="1" applyAlignment="1">
      <alignment horizontal="center"/>
    </xf>
    <xf numFmtId="3" fontId="0" fillId="0" borderId="0" xfId="48" applyNumberFormat="1" applyFont="1" applyAlignment="1">
      <alignment/>
    </xf>
    <xf numFmtId="0" fontId="1" fillId="0" borderId="0" xfId="0" applyFont="1" applyBorder="1" applyAlignment="1">
      <alignment horizontal="center"/>
    </xf>
    <xf numFmtId="179" fontId="0" fillId="0" borderId="0" xfId="0" applyNumberFormat="1" applyAlignment="1">
      <alignment horizontal="centerContinuous"/>
    </xf>
    <xf numFmtId="171" fontId="7" fillId="0" borderId="0" xfId="48" applyNumberFormat="1" applyFont="1" applyAlignment="1">
      <alignment horizontal="center"/>
    </xf>
    <xf numFmtId="0" fontId="10" fillId="0" borderId="0" xfId="0" applyFont="1" applyAlignment="1">
      <alignment/>
    </xf>
    <xf numFmtId="171" fontId="10" fillId="0" borderId="0" xfId="48" applyNumberFormat="1" applyFont="1" applyAlignment="1">
      <alignment horizontal="center"/>
    </xf>
    <xf numFmtId="43" fontId="10" fillId="0" borderId="0" xfId="0" applyNumberFormat="1" applyFont="1" applyAlignment="1">
      <alignment/>
    </xf>
    <xf numFmtId="171" fontId="0" fillId="0" borderId="0" xfId="48" applyFont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8" fontId="1" fillId="0" borderId="0" xfId="48" applyNumberFormat="1" applyFont="1" applyAlignment="1">
      <alignment/>
    </xf>
    <xf numFmtId="178" fontId="12" fillId="0" borderId="0" xfId="48" applyNumberFormat="1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3" fontId="14" fillId="0" borderId="18" xfId="0" applyNumberFormat="1" applyFont="1" applyBorder="1" applyAlignment="1" applyProtection="1">
      <alignment horizontal="center"/>
      <protection locked="0"/>
    </xf>
    <xf numFmtId="178" fontId="53" fillId="0" borderId="0" xfId="0" applyNumberFormat="1" applyFont="1" applyAlignment="1">
      <alignment/>
    </xf>
    <xf numFmtId="3" fontId="53" fillId="0" borderId="0" xfId="0" applyNumberFormat="1" applyFont="1" applyAlignment="1">
      <alignment horizontal="center"/>
    </xf>
    <xf numFmtId="178" fontId="5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178" fontId="53" fillId="0" borderId="0" xfId="48" applyNumberFormat="1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178" fontId="53" fillId="0" borderId="0" xfId="48" applyNumberFormat="1" applyFont="1" applyAlignment="1">
      <alignment horizontal="center"/>
    </xf>
    <xf numFmtId="3" fontId="1" fillId="0" borderId="18" xfId="0" applyNumberFormat="1" applyFont="1" applyBorder="1" applyAlignment="1" applyProtection="1">
      <alignment horizontal="center"/>
      <protection locked="0"/>
    </xf>
    <xf numFmtId="178" fontId="1" fillId="0" borderId="0" xfId="48" applyNumberFormat="1" applyFont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78" fontId="55" fillId="0" borderId="10" xfId="48" applyNumberFormat="1" applyFont="1" applyBorder="1" applyAlignment="1">
      <alignment horizontal="center"/>
    </xf>
    <xf numFmtId="171" fontId="1" fillId="0" borderId="19" xfId="48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2695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e 9"/>
        <xdr:cNvSpPr txBox="1">
          <a:spLocks noChangeArrowheads="1"/>
        </xdr:cNvSpPr>
      </xdr:nvSpPr>
      <xdr:spPr>
        <a:xfrm>
          <a:off x="482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e 11"/>
        <xdr:cNvSpPr txBox="1">
          <a:spLocks noChangeArrowheads="1"/>
        </xdr:cNvSpPr>
      </xdr:nvSpPr>
      <xdr:spPr>
        <a:xfrm>
          <a:off x="2695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e 12"/>
        <xdr:cNvSpPr txBox="1">
          <a:spLocks noChangeArrowheads="1"/>
        </xdr:cNvSpPr>
      </xdr:nvSpPr>
      <xdr:spPr>
        <a:xfrm>
          <a:off x="482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0</xdr:colOff>
      <xdr:row>0</xdr:row>
      <xdr:rowOff>76200</xdr:rowOff>
    </xdr:from>
    <xdr:to>
      <xdr:col>5</xdr:col>
      <xdr:colOff>1123950</xdr:colOff>
      <xdr:row>8</xdr:row>
      <xdr:rowOff>47625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695575" y="76200"/>
          <a:ext cx="325755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0292" rIns="54864" bIns="50292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TELETHON 2016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 FINANCIER DEFINITIF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zoomScaleSheetLayoutView="75" zoomScalePageLayoutView="0" workbookViewId="0" topLeftCell="A22">
      <selection activeCell="A1" sqref="A1:K43"/>
    </sheetView>
  </sheetViews>
  <sheetFormatPr defaultColWidth="11.421875" defaultRowHeight="12.75"/>
  <cols>
    <col min="1" max="1" width="3.8515625" style="0" customWidth="1"/>
    <col min="2" max="2" width="22.57421875" style="0" customWidth="1"/>
    <col min="3" max="3" width="14.00390625" style="0" customWidth="1"/>
    <col min="4" max="4" width="14.57421875" style="0" bestFit="1" customWidth="1"/>
    <col min="5" max="5" width="17.421875" style="0" customWidth="1"/>
    <col min="6" max="6" width="18.57421875" style="0" customWidth="1"/>
    <col min="7" max="7" width="22.57421875" style="0" customWidth="1"/>
    <col min="8" max="8" width="19.140625" style="0" customWidth="1"/>
    <col min="9" max="9" width="16.8515625" style="0" bestFit="1" customWidth="1"/>
    <col min="10" max="10" width="18.00390625" style="0" customWidth="1"/>
  </cols>
  <sheetData>
    <row r="1" spans="1:7" ht="30.75" customHeight="1">
      <c r="A1" s="80">
        <v>0</v>
      </c>
      <c r="B1" s="80"/>
      <c r="C1" s="80"/>
      <c r="D1" s="80"/>
      <c r="E1" s="80"/>
      <c r="F1" s="80"/>
      <c r="G1" s="80"/>
    </row>
    <row r="2" spans="1:7" ht="12.75">
      <c r="A2" s="1"/>
      <c r="B2" s="1"/>
      <c r="C2" s="1"/>
      <c r="D2" s="1"/>
      <c r="E2" s="1"/>
      <c r="F2" s="1"/>
      <c r="G2" s="1"/>
    </row>
    <row r="3" spans="1:8" ht="18.75" customHeight="1">
      <c r="A3" s="87"/>
      <c r="B3" s="87"/>
      <c r="C3" s="87"/>
      <c r="D3" s="87"/>
      <c r="E3" s="87"/>
      <c r="F3" s="87"/>
      <c r="G3" s="87"/>
      <c r="H3" s="87"/>
    </row>
    <row r="4" spans="1:7" ht="12.75">
      <c r="A4" s="1"/>
      <c r="B4" s="1"/>
      <c r="C4" s="1"/>
      <c r="D4" s="1"/>
      <c r="E4" s="1"/>
      <c r="F4" s="1"/>
      <c r="G4" s="45"/>
    </row>
    <row r="5" spans="1:7" ht="12.75">
      <c r="A5" s="81"/>
      <c r="B5" s="82"/>
      <c r="C5" s="82"/>
      <c r="D5" s="82"/>
      <c r="E5" s="82"/>
      <c r="F5" s="82"/>
      <c r="G5" s="82"/>
    </row>
    <row r="8" spans="1:7" ht="17.25">
      <c r="A8" s="87"/>
      <c r="B8" s="87"/>
      <c r="C8" s="87"/>
      <c r="D8" s="87"/>
      <c r="E8" s="87"/>
      <c r="F8" s="87"/>
      <c r="G8" s="87"/>
    </row>
    <row r="9" spans="1:7" ht="13.5" thickBot="1">
      <c r="A9" s="83"/>
      <c r="B9" s="83"/>
      <c r="C9" s="83"/>
      <c r="D9" s="1"/>
      <c r="E9" s="1"/>
      <c r="F9" s="1"/>
      <c r="G9" s="1"/>
    </row>
    <row r="10" spans="1:2" ht="13.5" thickBot="1">
      <c r="A10" s="4">
        <v>1</v>
      </c>
      <c r="B10" s="5" t="s">
        <v>2</v>
      </c>
    </row>
    <row r="11" spans="2:10" ht="15">
      <c r="B11" s="4"/>
      <c r="G11" s="15" t="s">
        <v>8</v>
      </c>
      <c r="H11" s="44" t="s">
        <v>22</v>
      </c>
      <c r="I11" s="53" t="s">
        <v>24</v>
      </c>
      <c r="J11" s="15" t="s">
        <v>25</v>
      </c>
    </row>
    <row r="12" spans="2:9" ht="15">
      <c r="B12" s="6" t="s">
        <v>9</v>
      </c>
      <c r="H12" s="2"/>
      <c r="I12" s="54"/>
    </row>
    <row r="13" spans="4:9" ht="15">
      <c r="D13" s="62" t="s">
        <v>3</v>
      </c>
      <c r="E13" s="63"/>
      <c r="F13" s="85" t="s">
        <v>4</v>
      </c>
      <c r="G13" s="86"/>
      <c r="I13" s="54"/>
    </row>
    <row r="14" spans="4:9" ht="15">
      <c r="D14" s="64" t="s">
        <v>5</v>
      </c>
      <c r="E14" s="65"/>
      <c r="F14" s="66" t="s">
        <v>17</v>
      </c>
      <c r="G14" s="61" t="s">
        <v>1</v>
      </c>
      <c r="I14" s="54"/>
    </row>
    <row r="15" spans="4:9" ht="13.5" thickBot="1">
      <c r="D15" s="66" t="s">
        <v>0</v>
      </c>
      <c r="E15" s="61" t="s">
        <v>1</v>
      </c>
      <c r="F15" s="77">
        <f>F16/D16</f>
        <v>0.9157894736842105</v>
      </c>
      <c r="G15" s="79">
        <f>G16/E16</f>
        <v>0.9350277634667125</v>
      </c>
      <c r="I15" s="57"/>
    </row>
    <row r="16" spans="2:9" ht="13.5" thickBot="1">
      <c r="B16" s="6"/>
      <c r="D16" s="60">
        <v>285</v>
      </c>
      <c r="E16" s="51">
        <v>3493800</v>
      </c>
      <c r="F16" s="31">
        <v>261</v>
      </c>
      <c r="G16" s="78">
        <v>3266800</v>
      </c>
      <c r="H16" s="36">
        <f>G16*8.38/1000</f>
        <v>27375.784000000003</v>
      </c>
      <c r="I16" s="58">
        <v>3545742</v>
      </c>
    </row>
    <row r="17" spans="4:9" ht="12.75">
      <c r="D17" s="2"/>
      <c r="E17" s="72"/>
      <c r="F17" s="40"/>
      <c r="G17" s="73">
        <f>G16/F16</f>
        <v>12516.475095785441</v>
      </c>
      <c r="I17" s="58">
        <v>13431</v>
      </c>
    </row>
    <row r="18" spans="2:9" ht="12.75">
      <c r="B18" s="6" t="s">
        <v>21</v>
      </c>
      <c r="D18" s="2"/>
      <c r="E18" s="2"/>
      <c r="F18" s="51">
        <v>24</v>
      </c>
      <c r="G18" s="51">
        <v>616654</v>
      </c>
      <c r="H18" s="36">
        <f>G18*8.38/1000</f>
        <v>5167.560520000001</v>
      </c>
      <c r="I18" s="58">
        <v>446500</v>
      </c>
    </row>
    <row r="19" spans="2:9" ht="12.75">
      <c r="B19" s="6"/>
      <c r="D19" s="2"/>
      <c r="E19" s="2"/>
      <c r="F19" s="74"/>
      <c r="G19" s="73">
        <f>G18/F18</f>
        <v>25693.916666666668</v>
      </c>
      <c r="H19" s="36">
        <f>G19*8.38/1000</f>
        <v>215.3150216666667</v>
      </c>
      <c r="I19" s="58"/>
    </row>
    <row r="20" spans="2:9" ht="13.5" thickBot="1">
      <c r="B20" s="6" t="s">
        <v>23</v>
      </c>
      <c r="D20" s="2"/>
      <c r="E20" s="2"/>
      <c r="F20" s="15"/>
      <c r="G20" s="67">
        <v>1016307</v>
      </c>
      <c r="H20" s="36"/>
      <c r="I20" s="58">
        <v>879312</v>
      </c>
    </row>
    <row r="21" spans="3:11" ht="13.5" thickBot="1">
      <c r="C21" s="15" t="s">
        <v>15</v>
      </c>
      <c r="F21" s="40"/>
      <c r="G21" s="31">
        <f>G16+G18+G20</f>
        <v>4899761</v>
      </c>
      <c r="H21" s="36">
        <f>G21*8.38/1000</f>
        <v>41059.997180000006</v>
      </c>
      <c r="I21" s="58">
        <f>I16+I18+I19+I20</f>
        <v>4871554</v>
      </c>
      <c r="J21" s="69">
        <f>G21-I21</f>
        <v>28207</v>
      </c>
      <c r="K21" s="50">
        <f>G21/I21</f>
        <v>1.0057901441716546</v>
      </c>
    </row>
    <row r="22" spans="7:9" ht="13.5" thickBot="1">
      <c r="G22" s="11"/>
      <c r="I22" s="55"/>
    </row>
    <row r="23" spans="1:9" ht="13.5" thickBot="1">
      <c r="A23" s="15">
        <v>2</v>
      </c>
      <c r="B23" s="16" t="s">
        <v>6</v>
      </c>
      <c r="D23" s="15" t="s">
        <v>0</v>
      </c>
      <c r="E23" s="15" t="s">
        <v>10</v>
      </c>
      <c r="F23" s="3"/>
      <c r="G23" s="3"/>
      <c r="H23" s="38"/>
      <c r="I23" s="55"/>
    </row>
    <row r="24" spans="6:9" ht="12.75">
      <c r="F24" s="3"/>
      <c r="G24" s="3"/>
      <c r="H24" s="37"/>
      <c r="I24" s="55"/>
    </row>
    <row r="25" spans="2:9" ht="12.75">
      <c r="B25" s="24" t="s">
        <v>19</v>
      </c>
      <c r="C25" s="24"/>
      <c r="D25" s="15">
        <v>1</v>
      </c>
      <c r="E25" s="18">
        <v>0</v>
      </c>
      <c r="F25" s="34"/>
      <c r="G25" s="51">
        <v>1964544</v>
      </c>
      <c r="H25" s="35"/>
      <c r="I25" s="58">
        <v>1872832</v>
      </c>
    </row>
    <row r="26" spans="2:9" ht="12.75">
      <c r="B26" s="24"/>
      <c r="C26" s="24"/>
      <c r="D26" s="24"/>
      <c r="E26" s="3"/>
      <c r="F26" s="22"/>
      <c r="G26" s="52"/>
      <c r="H26" s="42"/>
      <c r="I26" s="58"/>
    </row>
    <row r="27" spans="2:9" ht="12.75">
      <c r="B27" s="24" t="s">
        <v>16</v>
      </c>
      <c r="C27" s="24"/>
      <c r="D27" s="15">
        <v>40</v>
      </c>
      <c r="E27" s="26"/>
      <c r="F27" s="34"/>
      <c r="G27" s="51">
        <v>6120096</v>
      </c>
      <c r="H27" s="35"/>
      <c r="I27" s="58">
        <v>5208960</v>
      </c>
    </row>
    <row r="28" spans="2:9" ht="13.5" thickBot="1">
      <c r="B28" s="6" t="s">
        <v>26</v>
      </c>
      <c r="E28" s="43"/>
      <c r="F28" s="40"/>
      <c r="G28" s="75">
        <v>23977</v>
      </c>
      <c r="I28" s="58">
        <v>113179</v>
      </c>
    </row>
    <row r="29" spans="3:11" ht="12.75">
      <c r="C29" s="15" t="s">
        <v>7</v>
      </c>
      <c r="E29" s="43"/>
      <c r="G29" s="76">
        <f>G25+G27+G28</f>
        <v>8108617</v>
      </c>
      <c r="H29" s="46">
        <f>G29*8.38/1000</f>
        <v>67950.21046</v>
      </c>
      <c r="I29" s="58">
        <f>I25+I27+I28</f>
        <v>7194971</v>
      </c>
      <c r="J29" s="68">
        <f>G29-I29</f>
        <v>913646</v>
      </c>
      <c r="K29" s="50">
        <f>G29/I29</f>
        <v>1.126983972555275</v>
      </c>
    </row>
    <row r="30" spans="5:9" ht="13.5" thickBot="1">
      <c r="E30" s="7"/>
      <c r="F30" s="3"/>
      <c r="G30" s="12"/>
      <c r="H30" s="47"/>
      <c r="I30" s="55"/>
    </row>
    <row r="31" spans="1:9" ht="13.5" thickBot="1">
      <c r="A31" s="15">
        <v>3</v>
      </c>
      <c r="B31" s="17" t="s">
        <v>11</v>
      </c>
      <c r="E31" s="7"/>
      <c r="F31" s="3"/>
      <c r="G31" s="12"/>
      <c r="H31" s="47"/>
      <c r="I31" s="55"/>
    </row>
    <row r="32" spans="5:9" ht="12.75">
      <c r="E32" s="7"/>
      <c r="G32" s="41"/>
      <c r="H32" s="48"/>
      <c r="I32" s="55"/>
    </row>
    <row r="33" spans="2:9" ht="12.75">
      <c r="B33" s="24" t="s">
        <v>20</v>
      </c>
      <c r="E33" s="3"/>
      <c r="F33" s="41"/>
      <c r="G33" s="51">
        <v>3458128</v>
      </c>
      <c r="H33" s="46">
        <f>G33*8.38/1000</f>
        <v>28979.112640000003</v>
      </c>
      <c r="I33" s="58">
        <v>2987210</v>
      </c>
    </row>
    <row r="34" spans="2:9" ht="12.75">
      <c r="B34" s="24" t="s">
        <v>18</v>
      </c>
      <c r="C34" s="3"/>
      <c r="D34" s="3"/>
      <c r="E34" s="41"/>
      <c r="F34" s="61">
        <v>211</v>
      </c>
      <c r="G34" s="51">
        <v>1232300</v>
      </c>
      <c r="H34" s="46">
        <f>G34*8.38/1000</f>
        <v>10326.674000000003</v>
      </c>
      <c r="I34" s="58">
        <v>1795500</v>
      </c>
    </row>
    <row r="35" spans="5:9" ht="13.5" thickBot="1">
      <c r="E35" s="41"/>
      <c r="F35" s="26"/>
      <c r="H35" s="47"/>
      <c r="I35" s="58"/>
    </row>
    <row r="36" spans="3:11" ht="13.5" thickBot="1">
      <c r="C36" s="15" t="s">
        <v>13</v>
      </c>
      <c r="E36" s="41"/>
      <c r="G36" s="31">
        <f>SUM(G32:G34)</f>
        <v>4690428</v>
      </c>
      <c r="H36" s="46">
        <f>G36*8.38/1000</f>
        <v>39305.78664</v>
      </c>
      <c r="I36" s="59">
        <f>I33+I34</f>
        <v>4782710</v>
      </c>
      <c r="J36" s="70">
        <f>G36-I36</f>
        <v>-92282</v>
      </c>
      <c r="K36" s="50">
        <f>G36/I36</f>
        <v>0.9807050814287297</v>
      </c>
    </row>
    <row r="37" spans="5:9" ht="12.75">
      <c r="E37" s="41"/>
      <c r="G37" s="25"/>
      <c r="H37" s="35"/>
      <c r="I37" s="58"/>
    </row>
    <row r="38" spans="7:9" ht="13.5" thickBot="1">
      <c r="G38" s="12"/>
      <c r="H38" s="35"/>
      <c r="I38" s="58"/>
    </row>
    <row r="39" spans="3:11" ht="13.5" thickBot="1">
      <c r="C39" s="4" t="s">
        <v>12</v>
      </c>
      <c r="F39" s="26"/>
      <c r="G39" s="32">
        <f>G29+G36</f>
        <v>12799045</v>
      </c>
      <c r="H39" s="36">
        <f>G39*8.38/1000</f>
        <v>107255.99710000001</v>
      </c>
      <c r="I39" s="58">
        <f>I29+I36</f>
        <v>11977681</v>
      </c>
      <c r="J39" s="70">
        <f>G39-I39</f>
        <v>821364</v>
      </c>
      <c r="K39" s="50">
        <f>G39/I39</f>
        <v>1.0685745429353144</v>
      </c>
    </row>
    <row r="40" spans="7:9" ht="12.75">
      <c r="G40" s="11"/>
      <c r="H40" s="35"/>
      <c r="I40" s="56"/>
    </row>
    <row r="41" spans="8:9" ht="12.75">
      <c r="H41" s="35"/>
      <c r="I41" s="56"/>
    </row>
    <row r="42" spans="1:9" ht="13.5" thickBot="1">
      <c r="A42" s="4"/>
      <c r="B42" s="19"/>
      <c r="C42" s="19"/>
      <c r="H42" s="35"/>
      <c r="I42" s="56"/>
    </row>
    <row r="43" spans="3:11" ht="13.5" thickBot="1">
      <c r="C43" s="5" t="s">
        <v>14</v>
      </c>
      <c r="F43" s="26"/>
      <c r="G43" s="33">
        <f>G39+G21</f>
        <v>17698806</v>
      </c>
      <c r="H43" s="39">
        <f>SUM(H21,H39)</f>
        <v>148315.99428</v>
      </c>
      <c r="I43" s="58">
        <f>I39+I21</f>
        <v>16849235</v>
      </c>
      <c r="J43" s="68">
        <f>G43-I43</f>
        <v>849571</v>
      </c>
      <c r="K43" s="50">
        <f>G43/I43</f>
        <v>1.0504219331026008</v>
      </c>
    </row>
    <row r="44" spans="3:9" ht="12.75">
      <c r="C44" s="24"/>
      <c r="D44" s="20"/>
      <c r="E44" s="20"/>
      <c r="F44" s="2"/>
      <c r="G44" s="2"/>
      <c r="H44" s="49"/>
      <c r="I44" s="18"/>
    </row>
    <row r="45" spans="4:7" ht="12.75">
      <c r="D45" s="20"/>
      <c r="E45" s="20"/>
      <c r="F45" s="23"/>
      <c r="G45" s="22"/>
    </row>
    <row r="46" spans="4:8" ht="12.75">
      <c r="D46" s="21"/>
      <c r="E46" s="21"/>
      <c r="F46" s="21"/>
      <c r="G46" s="21"/>
      <c r="H46" s="50"/>
    </row>
    <row r="47" spans="4:5" ht="12.75">
      <c r="D47" s="84"/>
      <c r="E47" s="84"/>
    </row>
    <row r="48" ht="12.75">
      <c r="G48" s="71">
        <f>G43-G46</f>
        <v>17698806</v>
      </c>
    </row>
    <row r="49" ht="12.75">
      <c r="G49" s="13"/>
    </row>
    <row r="50" spans="6:8" ht="12.75">
      <c r="F50" s="9"/>
      <c r="G50" s="27"/>
      <c r="H50" s="7"/>
    </row>
    <row r="51" spans="4:7" ht="12.75">
      <c r="D51" s="8"/>
      <c r="E51" s="8"/>
      <c r="G51" s="28"/>
    </row>
    <row r="52" spans="6:7" ht="12.75">
      <c r="F52" s="10"/>
      <c r="G52" s="29"/>
    </row>
    <row r="53" ht="12.75">
      <c r="G53" s="2"/>
    </row>
    <row r="54" spans="6:7" ht="12.75">
      <c r="F54" s="14"/>
      <c r="G54" s="30"/>
    </row>
    <row r="55" ht="12.75">
      <c r="E55" s="1"/>
    </row>
  </sheetData>
  <sheetProtection/>
  <mergeCells count="7">
    <mergeCell ref="A1:G1"/>
    <mergeCell ref="A5:G5"/>
    <mergeCell ref="A9:C9"/>
    <mergeCell ref="D47:E47"/>
    <mergeCell ref="F13:G13"/>
    <mergeCell ref="A3:H3"/>
    <mergeCell ref="A8:G8"/>
  </mergeCells>
  <printOptions/>
  <pageMargins left="0.31496062992125984" right="0.2755905511811024" top="0.31496062992125984" bottom="0.35433070866141736" header="0.31496062992125984" footer="0.35433070866141736"/>
  <pageSetup fitToHeight="1" fitToWidth="1" horizontalDpi="600" verticalDpi="600" orientation="landscape" paperSize="9" scale="93" r:id="rId2"/>
  <headerFooter alignWithMargins="0">
    <oddHeader>&amp;L&amp;D
&amp;T&amp;R&amp;T
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4D</dc:creator>
  <cp:keywords/>
  <dc:description/>
  <cp:lastModifiedBy>user</cp:lastModifiedBy>
  <cp:lastPrinted>2017-03-20T11:45:18Z</cp:lastPrinted>
  <dcterms:created xsi:type="dcterms:W3CDTF">1999-08-04T06:10:13Z</dcterms:created>
  <dcterms:modified xsi:type="dcterms:W3CDTF">2017-03-20T12:09:04Z</dcterms:modified>
  <cp:category/>
  <cp:version/>
  <cp:contentType/>
  <cp:contentStatus/>
</cp:coreProperties>
</file>